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bertydale/Desktop/"/>
    </mc:Choice>
  </mc:AlternateContent>
  <xr:revisionPtr revIDLastSave="0" documentId="13_ncr:1_{5AB34E40-5B8E-9348-B633-DBB683367C28}" xr6:coauthVersionLast="36" xr6:coauthVersionMax="36" xr10:uidLastSave="{00000000-0000-0000-0000-000000000000}"/>
  <bookViews>
    <workbookView xWindow="0" yWindow="460" windowWidth="25600" windowHeight="14540" xr2:uid="{C4868C03-A90E-ED48-9B55-F95A0FF99BC7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7" i="1"/>
  <c r="C54" i="1"/>
  <c r="C33" i="1" l="1"/>
  <c r="C26" i="1"/>
  <c r="C27" i="1"/>
  <c r="C28" i="1"/>
  <c r="C29" i="1"/>
  <c r="C38" i="1" l="1"/>
  <c r="C41" i="1"/>
  <c r="C11" i="1"/>
  <c r="C42" i="1" s="1"/>
  <c r="C10" i="1"/>
  <c r="C15" i="1"/>
  <c r="C16" i="1" s="1"/>
  <c r="C19" i="1" s="1"/>
  <c r="C22" i="1" l="1"/>
  <c r="C44" i="1"/>
  <c r="C25" i="1" l="1"/>
  <c r="C31" i="1" l="1"/>
  <c r="C32" i="1" l="1"/>
  <c r="C47" i="1" s="1"/>
  <c r="C48" i="1" l="1"/>
  <c r="C53" i="1"/>
  <c r="C49" i="1"/>
  <c r="C50" i="1" l="1"/>
  <c r="C55" i="1" l="1"/>
  <c r="C59" i="1"/>
  <c r="C61" i="1" l="1"/>
  <c r="C60" i="1"/>
</calcChain>
</file>

<file path=xl/sharedStrings.xml><?xml version="1.0" encoding="utf-8"?>
<sst xmlns="http://schemas.openxmlformats.org/spreadsheetml/2006/main" count="61" uniqueCount="59">
  <si>
    <t>Home Information</t>
  </si>
  <si>
    <t>Purchase Price</t>
  </si>
  <si>
    <t>Estimated Repair Cost</t>
  </si>
  <si>
    <t>After Repair Value (ARV)</t>
  </si>
  <si>
    <t>Closing Costs</t>
  </si>
  <si>
    <t>Annual Property Taxes</t>
  </si>
  <si>
    <t>Total Monthly Income</t>
  </si>
  <si>
    <t>Loan Information</t>
  </si>
  <si>
    <t>Down Payment %</t>
  </si>
  <si>
    <t>Down Payment Amount</t>
  </si>
  <si>
    <t>Loan Amount</t>
  </si>
  <si>
    <t>Loan Interest Rate (Annual)</t>
  </si>
  <si>
    <t>Points Charged by Lender</t>
  </si>
  <si>
    <t>Lender Charges</t>
  </si>
  <si>
    <t>Other Lender Charges</t>
  </si>
  <si>
    <t>Loan Length (Years)</t>
  </si>
  <si>
    <t>Total Monthly Mortgage</t>
  </si>
  <si>
    <t>Monthly Income</t>
  </si>
  <si>
    <t># Units</t>
  </si>
  <si>
    <t>1-Bed Unit Rent</t>
  </si>
  <si>
    <t>2-Bed Unit Rent</t>
  </si>
  <si>
    <t>3-Bed Unit Rent</t>
  </si>
  <si>
    <t>4-Bed Unit Rent</t>
  </si>
  <si>
    <t>Studio Unit Rent</t>
  </si>
  <si>
    <t>Other Monthly Income</t>
  </si>
  <si>
    <t>- Vacancy</t>
  </si>
  <si>
    <t>Adjusted Monthly Gross Income</t>
  </si>
  <si>
    <t>Fixed Landlord Expenses</t>
  </si>
  <si>
    <t>Electricity</t>
  </si>
  <si>
    <t>Water &amp; Sewer</t>
  </si>
  <si>
    <t>PMI</t>
  </si>
  <si>
    <t>Garbage</t>
  </si>
  <si>
    <t>HOAs</t>
  </si>
  <si>
    <t>Monthly Insurance</t>
  </si>
  <si>
    <t>Monthly Property Taxes</t>
  </si>
  <si>
    <t>Other Monthly Expenses</t>
  </si>
  <si>
    <t>Total Fixed Expenses</t>
  </si>
  <si>
    <t>Variable Expenses</t>
  </si>
  <si>
    <t>Repairs &amp; Maintenance</t>
  </si>
  <si>
    <t>Capital Expenditures</t>
  </si>
  <si>
    <t>Management Fees</t>
  </si>
  <si>
    <t>Total Variable Expenses</t>
  </si>
  <si>
    <t>Monthly Expenses</t>
  </si>
  <si>
    <t>Monthly Cash Flow</t>
  </si>
  <si>
    <t>Total Cash Needed</t>
  </si>
  <si>
    <t>Net Operating Income</t>
  </si>
  <si>
    <t>Purchase Cap Rate</t>
  </si>
  <si>
    <t>Pro Forma Cap Rate</t>
  </si>
  <si>
    <t>Rental Property Calculator</t>
  </si>
  <si>
    <t>Property Address:</t>
  </si>
  <si>
    <t>Adjusted Monthly Gross Income (AGI)</t>
  </si>
  <si>
    <t>of AGI</t>
  </si>
  <si>
    <t>of Rent</t>
  </si>
  <si>
    <t>Key</t>
  </si>
  <si>
    <t>Input</t>
  </si>
  <si>
    <t>Output</t>
  </si>
  <si>
    <t>Summary</t>
  </si>
  <si>
    <t>Rent</t>
  </si>
  <si>
    <t>Cash on Cash Return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</si>
</sst>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00%"/>
    <numFmt numFmtId="166" formatCode="&quot;$&quot;#,##0.00"/>
    <numFmt numFmtId="167" formatCode="0.0%"/>
  </numFmts>
  <fonts count="10"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36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44" fontId="2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/>
    <xf numFmtId="44" fontId="0" fillId="0" borderId="0" xfId="0" applyNumberFormat="1" applyFont="1"/>
    <xf numFmtId="8" fontId="0" fillId="0" borderId="0" xfId="0" applyNumberFormat="1" applyFont="1"/>
    <xf numFmtId="0" fontId="3" fillId="0" borderId="0" xfId="0" applyFont="1" applyAlignment="1">
      <alignment horizontal="center"/>
    </xf>
    <xf numFmtId="165" fontId="0" fillId="0" borderId="0" xfId="0" applyNumberFormat="1" applyFont="1"/>
    <xf numFmtId="0" fontId="4" fillId="0" borderId="0" xfId="0" applyFont="1" applyAlignment="1"/>
    <xf numFmtId="166" fontId="2" fillId="0" borderId="0" xfId="0" applyNumberFormat="1" applyFont="1"/>
    <xf numFmtId="44" fontId="0" fillId="0" borderId="1" xfId="0" applyNumberFormat="1" applyFont="1" applyBorder="1"/>
    <xf numFmtId="44" fontId="2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2" xfId="0" applyFont="1" applyBorder="1" applyAlignment="1"/>
    <xf numFmtId="0" fontId="8" fillId="0" borderId="2" xfId="0" applyFont="1" applyBorder="1" applyAlignment="1"/>
    <xf numFmtId="10" fontId="0" fillId="0" borderId="0" xfId="0" applyNumberFormat="1" applyFont="1" applyFill="1"/>
    <xf numFmtId="0" fontId="5" fillId="0" borderId="3" xfId="0" applyFont="1" applyBorder="1" applyAlignment="1">
      <alignment horizontal="center"/>
    </xf>
    <xf numFmtId="0" fontId="3" fillId="0" borderId="4" xfId="0" applyFont="1" applyBorder="1"/>
    <xf numFmtId="0" fontId="0" fillId="0" borderId="5" xfId="0" applyFont="1" applyBorder="1" applyAlignment="1"/>
    <xf numFmtId="0" fontId="0" fillId="0" borderId="6" xfId="0" applyFont="1" applyBorder="1" applyAlignment="1"/>
    <xf numFmtId="44" fontId="0" fillId="2" borderId="7" xfId="0" applyNumberFormat="1" applyFont="1" applyFill="1" applyBorder="1" applyAlignment="1"/>
    <xf numFmtId="44" fontId="0" fillId="2" borderId="7" xfId="0" applyNumberFormat="1" applyFont="1" applyFill="1" applyBorder="1"/>
    <xf numFmtId="10" fontId="0" fillId="2" borderId="7" xfId="0" applyNumberFormat="1" applyFont="1" applyFill="1" applyBorder="1" applyAlignment="1"/>
    <xf numFmtId="0" fontId="0" fillId="0" borderId="6" xfId="0" applyFont="1" applyBorder="1"/>
    <xf numFmtId="44" fontId="0" fillId="0" borderId="7" xfId="0" applyNumberFormat="1" applyFont="1" applyBorder="1"/>
    <xf numFmtId="164" fontId="0" fillId="2" borderId="7" xfId="0" applyNumberFormat="1" applyFont="1" applyFill="1" applyBorder="1" applyAlignment="1"/>
    <xf numFmtId="10" fontId="0" fillId="2" borderId="7" xfId="0" applyNumberFormat="1" applyFont="1" applyFill="1" applyBorder="1"/>
    <xf numFmtId="0" fontId="0" fillId="2" borderId="7" xfId="0" applyFont="1" applyFill="1" applyBorder="1" applyAlignment="1"/>
    <xf numFmtId="0" fontId="0" fillId="0" borderId="8" xfId="0" applyFont="1" applyBorder="1"/>
    <xf numFmtId="8" fontId="0" fillId="0" borderId="9" xfId="0" applyNumberFormat="1" applyFont="1" applyBorder="1"/>
    <xf numFmtId="0" fontId="0" fillId="0" borderId="8" xfId="0" applyFont="1" applyBorder="1" applyAlignment="1"/>
    <xf numFmtId="44" fontId="0" fillId="2" borderId="9" xfId="0" applyNumberFormat="1" applyFont="1" applyFill="1" applyBorder="1"/>
    <xf numFmtId="8" fontId="0" fillId="0" borderId="5" xfId="0" applyNumberFormat="1" applyFont="1" applyBorder="1"/>
    <xf numFmtId="0" fontId="0" fillId="0" borderId="10" xfId="0" applyFont="1" applyBorder="1" applyAlignment="1"/>
    <xf numFmtId="0" fontId="1" fillId="0" borderId="10" xfId="0" applyFont="1" applyBorder="1" applyAlignment="1">
      <alignment horizontal="center"/>
    </xf>
    <xf numFmtId="0" fontId="2" fillId="0" borderId="6" xfId="0" applyFont="1" applyBorder="1" applyAlignment="1"/>
    <xf numFmtId="44" fontId="0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left"/>
    </xf>
    <xf numFmtId="0" fontId="2" fillId="0" borderId="11" xfId="0" applyFont="1" applyBorder="1"/>
    <xf numFmtId="0" fontId="0" fillId="0" borderId="0" xfId="0" applyFont="1" applyBorder="1" applyAlignment="1"/>
    <xf numFmtId="0" fontId="0" fillId="0" borderId="7" xfId="0" applyFont="1" applyBorder="1" applyAlignment="1"/>
    <xf numFmtId="167" fontId="0" fillId="2" borderId="0" xfId="0" applyNumberFormat="1" applyFont="1" applyFill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44" fontId="0" fillId="0" borderId="12" xfId="0" applyNumberFormat="1" applyFont="1" applyBorder="1"/>
    <xf numFmtId="0" fontId="0" fillId="0" borderId="12" xfId="0" applyFont="1" applyBorder="1" applyAlignment="1"/>
    <xf numFmtId="0" fontId="0" fillId="0" borderId="9" xfId="0" applyFont="1" applyBorder="1" applyAlignment="1"/>
    <xf numFmtId="44" fontId="0" fillId="2" borderId="13" xfId="0" applyNumberFormat="1" applyFont="1" applyFill="1" applyBorder="1"/>
    <xf numFmtId="44" fontId="0" fillId="0" borderId="9" xfId="0" applyNumberFormat="1" applyFont="1" applyBorder="1"/>
    <xf numFmtId="44" fontId="2" fillId="0" borderId="10" xfId="0" applyNumberFormat="1" applyFont="1" applyBorder="1"/>
    <xf numFmtId="0" fontId="5" fillId="0" borderId="4" xfId="0" applyFont="1" applyFill="1" applyBorder="1" applyAlignment="1"/>
    <xf numFmtId="44" fontId="2" fillId="0" borderId="5" xfId="0" applyNumberFormat="1" applyFont="1" applyBorder="1"/>
    <xf numFmtId="0" fontId="2" fillId="0" borderId="14" xfId="0" applyFont="1" applyBorder="1"/>
    <xf numFmtId="44" fontId="2" fillId="0" borderId="7" xfId="0" applyNumberFormat="1" applyFont="1" applyBorder="1"/>
    <xf numFmtId="10" fontId="0" fillId="0" borderId="7" xfId="0" applyNumberFormat="1" applyFont="1" applyBorder="1"/>
    <xf numFmtId="10" fontId="0" fillId="0" borderId="9" xfId="0" applyNumberFormat="1" applyFont="1" applyBorder="1"/>
    <xf numFmtId="0" fontId="9" fillId="0" borderId="1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0" fillId="2" borderId="0" xfId="0" applyNumberFormat="1" applyFont="1" applyFill="1" applyBorder="1" applyAlignment="1"/>
    <xf numFmtId="0" fontId="2" fillId="0" borderId="6" xfId="0" applyFont="1" applyBorder="1"/>
    <xf numFmtId="0" fontId="2" fillId="0" borderId="16" xfId="0" applyFont="1" applyBorder="1" applyAlignment="1"/>
    <xf numFmtId="44" fontId="0" fillId="0" borderId="2" xfId="0" applyNumberFormat="1" applyFont="1" applyBorder="1"/>
    <xf numFmtId="0" fontId="9" fillId="2" borderId="1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8" fontId="0" fillId="0" borderId="1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49266-E8F2-814F-AA07-56E8FCBD38EA}">
  <dimension ref="B1:I1006"/>
  <sheetViews>
    <sheetView showGridLines="0" tabSelected="1" topLeftCell="A27" workbookViewId="0">
      <selection activeCell="B59" sqref="B59"/>
    </sheetView>
  </sheetViews>
  <sheetFormatPr baseColWidth="10" defaultColWidth="11.1640625" defaultRowHeight="16"/>
  <cols>
    <col min="1" max="1" width="2" style="1" customWidth="1"/>
    <col min="2" max="2" width="31.33203125" style="1" customWidth="1"/>
    <col min="3" max="3" width="12.5" style="1" customWidth="1"/>
    <col min="4" max="4" width="10.5" style="1" customWidth="1"/>
    <col min="5" max="5" width="9.1640625" style="1" bestFit="1" customWidth="1"/>
    <col min="6" max="27" width="10.5" style="1" customWidth="1"/>
    <col min="28" max="16384" width="11.1640625" style="1"/>
  </cols>
  <sheetData>
    <row r="1" spans="2:8" ht="15.75" customHeight="1">
      <c r="B1" s="70"/>
      <c r="C1" s="70"/>
      <c r="D1" s="70"/>
      <c r="E1" s="70"/>
      <c r="F1" s="70"/>
    </row>
    <row r="2" spans="2:8" ht="47">
      <c r="B2" s="17" t="s">
        <v>48</v>
      </c>
      <c r="C2" s="3"/>
    </row>
    <row r="3" spans="2:8" ht="31">
      <c r="B3" s="18" t="s">
        <v>49</v>
      </c>
      <c r="C3" s="20"/>
      <c r="D3" s="20"/>
      <c r="E3" s="20"/>
      <c r="F3" s="20"/>
      <c r="G3" s="19"/>
    </row>
    <row r="4" spans="2:8" ht="15.75" customHeight="1">
      <c r="B4" s="2"/>
      <c r="C4" s="3"/>
    </row>
    <row r="5" spans="2:8" ht="15.75" customHeight="1" thickBot="1">
      <c r="C5" s="4"/>
      <c r="E5" s="5"/>
    </row>
    <row r="6" spans="2:8" ht="15.75" customHeight="1" thickBot="1">
      <c r="B6" s="23" t="s">
        <v>0</v>
      </c>
      <c r="C6" s="24"/>
      <c r="E6" s="6"/>
      <c r="G6" s="7"/>
    </row>
    <row r="7" spans="2:8" ht="15.75" customHeight="1" thickBot="1">
      <c r="B7" s="25" t="s">
        <v>1</v>
      </c>
      <c r="C7" s="26">
        <v>180000</v>
      </c>
      <c r="E7" s="22" t="s">
        <v>53</v>
      </c>
    </row>
    <row r="8" spans="2:8" ht="15.75" customHeight="1">
      <c r="B8" s="25" t="s">
        <v>2</v>
      </c>
      <c r="C8" s="26">
        <v>880</v>
      </c>
      <c r="E8" s="69" t="s">
        <v>54</v>
      </c>
    </row>
    <row r="9" spans="2:8" ht="15.75" customHeight="1" thickBot="1">
      <c r="B9" s="25" t="s">
        <v>3</v>
      </c>
      <c r="C9" s="26">
        <v>182000</v>
      </c>
      <c r="E9" s="63" t="s">
        <v>55</v>
      </c>
      <c r="G9" s="46"/>
    </row>
    <row r="10" spans="2:8" ht="15.75" customHeight="1">
      <c r="B10" s="25" t="s">
        <v>4</v>
      </c>
      <c r="C10" s="27">
        <f>0.03*C7</f>
        <v>5400</v>
      </c>
      <c r="H10" s="46"/>
    </row>
    <row r="11" spans="2:8" ht="15.75" customHeight="1" thickBot="1">
      <c r="B11" s="36" t="s">
        <v>5</v>
      </c>
      <c r="C11" s="37">
        <f>0.012*C7</f>
        <v>2160</v>
      </c>
      <c r="H11" s="46"/>
    </row>
    <row r="12" spans="2:8" ht="15.75" customHeight="1" thickBot="1">
      <c r="C12" s="10"/>
      <c r="F12" s="9"/>
      <c r="H12" s="46"/>
    </row>
    <row r="13" spans="2:8" ht="15.75" customHeight="1">
      <c r="B13" s="23" t="s">
        <v>7</v>
      </c>
      <c r="C13" s="38"/>
      <c r="F13" s="9"/>
      <c r="H13" s="46"/>
    </row>
    <row r="14" spans="2:8" ht="15.75" customHeight="1">
      <c r="B14" s="25" t="s">
        <v>8</v>
      </c>
      <c r="C14" s="28">
        <v>0.15</v>
      </c>
      <c r="F14" s="9"/>
    </row>
    <row r="15" spans="2:8" ht="15.75" customHeight="1">
      <c r="B15" s="29" t="s">
        <v>9</v>
      </c>
      <c r="C15" s="30">
        <f>C7*C14</f>
        <v>27000</v>
      </c>
    </row>
    <row r="16" spans="2:8" ht="15.75" customHeight="1">
      <c r="B16" s="29" t="s">
        <v>10</v>
      </c>
      <c r="C16" s="30">
        <f>C7-C15</f>
        <v>153000</v>
      </c>
      <c r="E16" s="11"/>
    </row>
    <row r="17" spans="2:9" ht="15.75" customHeight="1">
      <c r="B17" s="29" t="s">
        <v>11</v>
      </c>
      <c r="C17" s="31">
        <v>5.7500000000000002E-2</v>
      </c>
      <c r="E17" s="8"/>
      <c r="F17" s="21"/>
    </row>
    <row r="18" spans="2:9" ht="15.75" customHeight="1">
      <c r="B18" s="29" t="s">
        <v>12</v>
      </c>
      <c r="C18" s="32">
        <v>0</v>
      </c>
      <c r="D18" s="12"/>
      <c r="E18" s="8"/>
    </row>
    <row r="19" spans="2:9" ht="15.75" customHeight="1">
      <c r="B19" s="29" t="s">
        <v>13</v>
      </c>
      <c r="C19" s="30">
        <f>C16*C18</f>
        <v>0</v>
      </c>
      <c r="E19" s="13"/>
    </row>
    <row r="20" spans="2:9" ht="15.75" customHeight="1">
      <c r="B20" s="29" t="s">
        <v>14</v>
      </c>
      <c r="C20" s="27"/>
    </row>
    <row r="21" spans="2:9" ht="15.75" customHeight="1">
      <c r="B21" s="29" t="s">
        <v>15</v>
      </c>
      <c r="C21" s="33">
        <v>30</v>
      </c>
    </row>
    <row r="22" spans="2:9" ht="15.75" customHeight="1" thickBot="1">
      <c r="B22" s="34" t="s">
        <v>16</v>
      </c>
      <c r="C22" s="35">
        <f>-PMT(C17/12,C21*12,C16,0)</f>
        <v>892.86647035863609</v>
      </c>
    </row>
    <row r="23" spans="2:9" ht="15.75" customHeight="1" thickBot="1"/>
    <row r="24" spans="2:9" ht="15.75" customHeight="1">
      <c r="B24" s="23" t="s">
        <v>17</v>
      </c>
      <c r="C24" s="39"/>
      <c r="D24" s="40" t="s">
        <v>18</v>
      </c>
      <c r="E24" s="64" t="s">
        <v>57</v>
      </c>
      <c r="G24" s="14"/>
      <c r="H24" s="14"/>
      <c r="I24" s="14"/>
    </row>
    <row r="25" spans="2:9" ht="15.75" customHeight="1">
      <c r="B25" s="41" t="s">
        <v>19</v>
      </c>
      <c r="C25" s="42">
        <f t="shared" ref="C25:C29" si="0">D25*E25</f>
        <v>0</v>
      </c>
      <c r="D25" s="43"/>
      <c r="E25" s="44"/>
      <c r="G25" s="14"/>
      <c r="H25" s="14"/>
      <c r="I25" s="14"/>
    </row>
    <row r="26" spans="2:9" ht="15.75" customHeight="1">
      <c r="B26" s="41" t="s">
        <v>20</v>
      </c>
      <c r="C26" s="42">
        <f t="shared" si="0"/>
        <v>0</v>
      </c>
      <c r="D26" s="43"/>
      <c r="E26" s="44"/>
      <c r="G26" s="14"/>
      <c r="H26" s="14"/>
      <c r="I26" s="14"/>
    </row>
    <row r="27" spans="2:9" ht="15.75" customHeight="1">
      <c r="B27" s="41" t="s">
        <v>21</v>
      </c>
      <c r="C27" s="42">
        <f t="shared" si="0"/>
        <v>1395</v>
      </c>
      <c r="D27" s="43">
        <v>1</v>
      </c>
      <c r="E27" s="44">
        <v>1395</v>
      </c>
      <c r="G27" s="14"/>
      <c r="H27" s="14"/>
      <c r="I27" s="14"/>
    </row>
    <row r="28" spans="2:9" ht="15.75" customHeight="1">
      <c r="B28" s="41" t="s">
        <v>22</v>
      </c>
      <c r="C28" s="42">
        <f t="shared" si="0"/>
        <v>0</v>
      </c>
      <c r="D28" s="43"/>
      <c r="E28" s="44"/>
      <c r="G28" s="14"/>
      <c r="H28" s="14"/>
      <c r="I28" s="14"/>
    </row>
    <row r="29" spans="2:9" ht="15.75" customHeight="1">
      <c r="B29" s="41" t="s">
        <v>23</v>
      </c>
      <c r="C29" s="42">
        <f t="shared" si="0"/>
        <v>0</v>
      </c>
      <c r="D29" s="43"/>
      <c r="E29" s="44"/>
      <c r="G29" s="14"/>
      <c r="H29" s="14"/>
      <c r="I29" s="14"/>
    </row>
    <row r="30" spans="2:9" ht="15.75" customHeight="1">
      <c r="B30" s="66" t="s">
        <v>24</v>
      </c>
      <c r="C30" s="65"/>
      <c r="D30" s="46"/>
      <c r="E30" s="47"/>
      <c r="G30" s="14"/>
      <c r="H30" s="14"/>
      <c r="I30" s="14"/>
    </row>
    <row r="31" spans="2:9" ht="15.75" customHeight="1">
      <c r="B31" s="25" t="s">
        <v>6</v>
      </c>
      <c r="C31" s="42">
        <f>SUM(C25:C30)</f>
        <v>1395</v>
      </c>
      <c r="D31" s="46"/>
      <c r="E31" s="47"/>
    </row>
    <row r="32" spans="2:9" ht="15.75" customHeight="1">
      <c r="B32" s="67" t="s">
        <v>25</v>
      </c>
      <c r="C32" s="68">
        <f>$C$31*D32</f>
        <v>69.75</v>
      </c>
      <c r="D32" s="48">
        <v>0.05</v>
      </c>
      <c r="E32" s="49" t="s">
        <v>52</v>
      </c>
    </row>
    <row r="33" spans="2:5" ht="15.75" customHeight="1" thickBot="1">
      <c r="B33" s="50" t="s">
        <v>50</v>
      </c>
      <c r="C33" s="51">
        <f>C31-C32</f>
        <v>1325.25</v>
      </c>
      <c r="D33" s="52"/>
      <c r="E33" s="53"/>
    </row>
    <row r="34" spans="2:5" ht="15.75" customHeight="1" thickBot="1">
      <c r="C34" s="10"/>
    </row>
    <row r="35" spans="2:5" ht="15.75" customHeight="1">
      <c r="B35" s="23" t="s">
        <v>27</v>
      </c>
      <c r="C35" s="24"/>
    </row>
    <row r="36" spans="2:5" ht="15.75" customHeight="1">
      <c r="B36" s="25" t="s">
        <v>28</v>
      </c>
      <c r="C36" s="27"/>
    </row>
    <row r="37" spans="2:5" ht="15.75" customHeight="1">
      <c r="B37" s="25" t="s">
        <v>29</v>
      </c>
      <c r="C37" s="26"/>
    </row>
    <row r="38" spans="2:5" ht="15.75" customHeight="1">
      <c r="B38" s="25" t="s">
        <v>30</v>
      </c>
      <c r="C38" s="27">
        <f>0.0062*C16/12</f>
        <v>79.05</v>
      </c>
    </row>
    <row r="39" spans="2:5" ht="15.75" customHeight="1">
      <c r="B39" s="25" t="s">
        <v>31</v>
      </c>
      <c r="C39" s="27"/>
    </row>
    <row r="40" spans="2:5" ht="15.75" customHeight="1">
      <c r="B40" s="25" t="s">
        <v>32</v>
      </c>
      <c r="C40" s="27"/>
    </row>
    <row r="41" spans="2:5" ht="15.75" customHeight="1">
      <c r="B41" s="25" t="s">
        <v>33</v>
      </c>
      <c r="C41" s="26">
        <f>355/12</f>
        <v>29.583333333333332</v>
      </c>
    </row>
    <row r="42" spans="2:5" ht="15.75" customHeight="1">
      <c r="B42" s="25" t="s">
        <v>34</v>
      </c>
      <c r="C42" s="30">
        <f>C11/12</f>
        <v>180</v>
      </c>
    </row>
    <row r="43" spans="2:5" ht="15.75" customHeight="1">
      <c r="B43" s="45" t="s">
        <v>35</v>
      </c>
      <c r="C43" s="54"/>
    </row>
    <row r="44" spans="2:5" ht="15.75" customHeight="1" thickBot="1">
      <c r="B44" s="36" t="s">
        <v>36</v>
      </c>
      <c r="C44" s="55">
        <f>SUM(C36:C43)</f>
        <v>288.63333333333333</v>
      </c>
    </row>
    <row r="45" spans="2:5" ht="15.75" customHeight="1" thickBot="1">
      <c r="C45" s="16"/>
    </row>
    <row r="46" spans="2:5" ht="15.75" customHeight="1">
      <c r="B46" s="23" t="s">
        <v>37</v>
      </c>
      <c r="C46" s="56"/>
      <c r="D46" s="39"/>
      <c r="E46" s="24"/>
    </row>
    <row r="47" spans="2:5" ht="15.75" customHeight="1">
      <c r="B47" s="25" t="s">
        <v>38</v>
      </c>
      <c r="C47" s="42">
        <f>$C$33*D47</f>
        <v>26.504999999999999</v>
      </c>
      <c r="D47" s="48">
        <v>0.02</v>
      </c>
      <c r="E47" s="49" t="s">
        <v>51</v>
      </c>
    </row>
    <row r="48" spans="2:5" ht="15.75" customHeight="1">
      <c r="B48" s="25" t="s">
        <v>39</v>
      </c>
      <c r="C48" s="42">
        <f>$C$33*D48</f>
        <v>26.504999999999999</v>
      </c>
      <c r="D48" s="48">
        <v>0.02</v>
      </c>
      <c r="E48" s="49" t="s">
        <v>51</v>
      </c>
    </row>
    <row r="49" spans="2:5" ht="15.75" customHeight="1">
      <c r="B49" s="45" t="s">
        <v>40</v>
      </c>
      <c r="C49" s="15">
        <f>$C$33*D49</f>
        <v>0</v>
      </c>
      <c r="D49" s="48">
        <v>0</v>
      </c>
      <c r="E49" s="49" t="s">
        <v>51</v>
      </c>
    </row>
    <row r="50" spans="2:5" ht="15.75" customHeight="1" thickBot="1">
      <c r="B50" s="36" t="s">
        <v>41</v>
      </c>
      <c r="C50" s="51">
        <f>SUM(C47:C49)</f>
        <v>53.01</v>
      </c>
      <c r="D50" s="52"/>
      <c r="E50" s="53"/>
    </row>
    <row r="51" spans="2:5" ht="15.75" customHeight="1" thickBot="1">
      <c r="C51" s="16"/>
    </row>
    <row r="52" spans="2:5" ht="15.75" customHeight="1">
      <c r="B52" s="57" t="s">
        <v>56</v>
      </c>
      <c r="C52" s="58"/>
    </row>
    <row r="53" spans="2:5" ht="15.75" customHeight="1">
      <c r="B53" s="41" t="s">
        <v>26</v>
      </c>
      <c r="C53" s="30">
        <f>C33</f>
        <v>1325.25</v>
      </c>
    </row>
    <row r="54" spans="2:5" ht="15.75" customHeight="1" thickBot="1">
      <c r="B54" s="59" t="s">
        <v>42</v>
      </c>
      <c r="C54" s="71">
        <f>C22+C44+C50</f>
        <v>1234.5098036919694</v>
      </c>
    </row>
    <row r="55" spans="2:5" ht="15.75" customHeight="1" thickTop="1">
      <c r="B55" s="25" t="s">
        <v>43</v>
      </c>
      <c r="C55" s="30">
        <f>C53-C54</f>
        <v>90.74019630803059</v>
      </c>
    </row>
    <row r="56" spans="2:5" ht="15.75" customHeight="1">
      <c r="B56" s="25"/>
      <c r="C56" s="60"/>
    </row>
    <row r="57" spans="2:5" ht="15.75" customHeight="1">
      <c r="B57" s="25" t="s">
        <v>44</v>
      </c>
      <c r="C57" s="30">
        <f>C15+C8+C19+C20+C10</f>
        <v>33280</v>
      </c>
    </row>
    <row r="58" spans="2:5" ht="15.75" customHeight="1">
      <c r="B58" s="25" t="s">
        <v>58</v>
      </c>
      <c r="C58" s="61">
        <f>C55*12/C57</f>
        <v>3.2718820784145647E-2</v>
      </c>
    </row>
    <row r="59" spans="2:5" ht="15.75" customHeight="1">
      <c r="B59" s="25" t="s">
        <v>45</v>
      </c>
      <c r="C59" s="30">
        <f>12*(C33-C44-C50)</f>
        <v>11803.280000000002</v>
      </c>
    </row>
    <row r="60" spans="2:5" ht="15.75" customHeight="1">
      <c r="B60" s="25" t="s">
        <v>46</v>
      </c>
      <c r="C60" s="61">
        <f>C59/C7</f>
        <v>6.5573777777777786E-2</v>
      </c>
    </row>
    <row r="61" spans="2:5" ht="15.75" customHeight="1" thickBot="1">
      <c r="B61" s="36" t="s">
        <v>47</v>
      </c>
      <c r="C61" s="62">
        <f>C59/C9</f>
        <v>6.4853186813186831E-2</v>
      </c>
    </row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2019-04-14T21:55:17Z</dcterms:created>
  <dcterms:modified xsi:type="dcterms:W3CDTF">2019-05-01T03:37:03Z</dcterms:modified>
</cp:coreProperties>
</file>